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7FC88BDC-076A-4E47-9724-070DE299BDFD}" xr6:coauthVersionLast="47" xr6:coauthVersionMax="47" xr10:uidLastSave="{00000000-0000-0000-0000-000000000000}"/>
  <bookViews>
    <workbookView xWindow="-108" yWindow="-108" windowWidth="23256" windowHeight="12456" tabRatio="500" activeTab="1" xr2:uid="{00000000-000D-0000-FFFF-FFFF00000000}"/>
  </bookViews>
  <sheets>
    <sheet name="DADOS - CONTRATO 024.2023" sheetId="1" r:id="rId1"/>
    <sheet name="ACOMPANHAMENTO DE PAGAMENTOS" sheetId="2" r:id="rId2"/>
  </sheets>
  <definedNames>
    <definedName name="_xlnm.Print_Area" localSheetId="1">'ACOMPANHAMENTO DE PAGAMENTOS'!$A$1:$G$28</definedName>
  </definedNames>
  <calcPr calcId="191029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J28" i="2" l="1"/>
  <c r="H20" i="2"/>
  <c r="H16" i="2"/>
  <c r="H12" i="2"/>
  <c r="H8" i="2"/>
  <c r="H4" i="2"/>
  <c r="G2" i="2"/>
  <c r="G3" i="2" s="1"/>
  <c r="G4" i="2" s="1"/>
  <c r="G5" i="2" s="1"/>
  <c r="F2" i="2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G2" i="1"/>
  <c r="H15" i="2" s="1"/>
  <c r="G14" i="2" l="1"/>
  <c r="G15" i="2" s="1"/>
  <c r="G16" i="2" s="1"/>
  <c r="G17" i="2" s="1"/>
  <c r="G18" i="2" s="1"/>
  <c r="G19" i="2" s="1"/>
  <c r="G20" i="2" s="1"/>
  <c r="G21" i="2" s="1"/>
  <c r="G6" i="2"/>
  <c r="G7" i="2" s="1"/>
  <c r="G8" i="2" s="1"/>
  <c r="G9" i="2" s="1"/>
  <c r="G10" i="2" s="1"/>
  <c r="G11" i="2" s="1"/>
  <c r="G12" i="2" s="1"/>
  <c r="G13" i="2" s="1"/>
  <c r="H9" i="2"/>
  <c r="H17" i="2"/>
  <c r="N2" i="1"/>
  <c r="H6" i="2"/>
  <c r="H14" i="2"/>
  <c r="E2" i="2"/>
  <c r="E3" i="2" s="1"/>
  <c r="E4" i="2" s="1"/>
  <c r="H3" i="2"/>
  <c r="H11" i="2"/>
  <c r="H19" i="2"/>
  <c r="H21" i="2"/>
  <c r="H10" i="2"/>
  <c r="H5" i="2"/>
  <c r="H13" i="2"/>
  <c r="H2" i="2"/>
  <c r="H18" i="2"/>
  <c r="H7" i="2"/>
  <c r="K27" i="2" l="1"/>
  <c r="K26" i="2"/>
  <c r="E5" i="2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I20" i="2"/>
  <c r="I18" i="2"/>
  <c r="I10" i="2"/>
  <c r="I2" i="2"/>
  <c r="I21" i="2"/>
  <c r="I13" i="2"/>
  <c r="I5" i="2"/>
  <c r="I16" i="2"/>
  <c r="I8" i="2"/>
  <c r="I7" i="2"/>
  <c r="I19" i="2"/>
  <c r="I11" i="2"/>
  <c r="I3" i="2"/>
  <c r="I14" i="2"/>
  <c r="I6" i="2"/>
  <c r="I17" i="2"/>
  <c r="I9" i="2"/>
  <c r="I12" i="2"/>
  <c r="I4" i="2"/>
  <c r="I15" i="2"/>
</calcChain>
</file>

<file path=xl/sharedStrings.xml><?xml version="1.0" encoding="utf-8"?>
<sst xmlns="http://schemas.openxmlformats.org/spreadsheetml/2006/main" count="64" uniqueCount="58">
  <si>
    <t>NÚMERO CONTRATO</t>
  </si>
  <si>
    <t>TERMO ADITIVO</t>
  </si>
  <si>
    <t>CREDOR</t>
  </si>
  <si>
    <t>CPF/CNPJ</t>
  </si>
  <si>
    <t>INICIO VIGÊNCIA</t>
  </si>
  <si>
    <t>FIM VIGÊNCIA</t>
  </si>
  <si>
    <t>VALOR DO CONTRATO</t>
  </si>
  <si>
    <t>NOTA DE EMPENHO</t>
  </si>
  <si>
    <t>VALOR EMPENHADO</t>
  </si>
  <si>
    <t>NOTA DE EMPENHO EXERCÍCIOS ANTERIORES</t>
  </si>
  <si>
    <t>valor empenhado em exercícios anteriores</t>
  </si>
  <si>
    <t>FALTA EMPENHAR</t>
  </si>
  <si>
    <t>NATUREZA DA DESPESA</t>
  </si>
  <si>
    <t>GESTOR DO CONTRATO</t>
  </si>
  <si>
    <t>ENVIO DA ORDEM INICIAL DE SERVIÇO</t>
  </si>
  <si>
    <t>25/2024</t>
  </si>
  <si>
    <t>ABART ENGENHARIA E EXECUÇÃO LTDA</t>
  </si>
  <si>
    <t>38.198.860/0001-5</t>
  </si>
  <si>
    <t>26/12/2024</t>
  </si>
  <si>
    <t>24 MESES APÓS A DATA DA ASSINATURA DO CONTRATO</t>
  </si>
  <si>
    <t>2024NE01527</t>
  </si>
  <si>
    <t>2025NP00345</t>
  </si>
  <si>
    <t>JOÃO ELIAS</t>
  </si>
  <si>
    <t>SIM</t>
  </si>
  <si>
    <t>.</t>
  </si>
  <si>
    <t>Observações:</t>
  </si>
  <si>
    <t>I) Abrir expediente GED para pagamento de cada nota fiscal com a devida documentação e anexar esta planilha preenchida ao processo</t>
  </si>
  <si>
    <r>
      <rPr>
        <sz val="10"/>
        <rFont val="Arial"/>
        <family val="2"/>
        <charset val="1"/>
      </rPr>
      <t xml:space="preserve">II) Enviar esta planilha atualizada a cada nova NF recebida para os e-mails: </t>
    </r>
    <r>
      <rPr>
        <sz val="10"/>
        <color rgb="FF0000FF"/>
        <rFont val="Arial"/>
        <family val="2"/>
        <charset val="1"/>
      </rPr>
      <t>contratos@mpal.mp.br</t>
    </r>
    <r>
      <rPr>
        <sz val="10"/>
        <rFont val="Arial"/>
        <family val="2"/>
        <charset val="1"/>
      </rPr>
      <t xml:space="preserve"> e </t>
    </r>
    <r>
      <rPr>
        <sz val="10"/>
        <color rgb="FF0000FF"/>
        <rFont val="Arial"/>
        <family val="2"/>
        <charset val="1"/>
      </rPr>
      <t>fellipe.tavares@mpal.mp.br</t>
    </r>
  </si>
  <si>
    <t>Nº NOTA FISCAL</t>
  </si>
  <si>
    <t>DATA DA NF</t>
  </si>
  <si>
    <t>COMPETÊNCIA DO SERVIÇO</t>
  </si>
  <si>
    <t>VALOR NF</t>
  </si>
  <si>
    <t>SALDO DO CONTRATO</t>
  </si>
  <si>
    <t>SALDO DO EMPENHO
(SALDO A ANULAR SE CONTRATO FINALIZADO)</t>
  </si>
  <si>
    <t>EXECUTADO</t>
  </si>
  <si>
    <t>EXECUTADO ACUMULADO</t>
  </si>
  <si>
    <t>14/02/2025</t>
  </si>
  <si>
    <t>02/2025</t>
  </si>
  <si>
    <t>25/03/2025</t>
  </si>
  <si>
    <t>03/2025</t>
  </si>
  <si>
    <t>23/04/2025</t>
  </si>
  <si>
    <t>04/2025</t>
  </si>
  <si>
    <t>03/06/2025</t>
  </si>
  <si>
    <t>05/2025</t>
  </si>
  <si>
    <t>16/06/2025</t>
  </si>
  <si>
    <t>06/2025</t>
  </si>
  <si>
    <t>CÉLULAS PARA COMPLETAR</t>
  </si>
  <si>
    <t>NÃO ALTERAR</t>
  </si>
  <si>
    <t>18/07/2025</t>
  </si>
  <si>
    <t>07/2025</t>
  </si>
  <si>
    <t>09/2025</t>
  </si>
  <si>
    <t>11/09/2025</t>
  </si>
  <si>
    <t>29/10/2025</t>
  </si>
  <si>
    <t>10/2025</t>
  </si>
  <si>
    <t>03/12/2025</t>
  </si>
  <si>
    <t>12/2025</t>
  </si>
  <si>
    <t>30/01/2026</t>
  </si>
  <si>
    <t>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</si>
</sst>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R$-416]\ #,##0.00;[Red]\-[$R$-416]\ #,##0.00"/>
    <numFmt numFmtId="165" formatCode="[$R$-416]#,##0.00;[Red]\-[$R$-416]#,##0.00"/>
    <numFmt numFmtId="166" formatCode="_-&quot;R$ &quot;* #,##0.00_-;&quot;-R$ &quot;* #,##0.00_-;_-&quot;R$ &quot;* \-??_-;_-@"/>
  </numFmts>
  <fonts count="7">
    <font>
      <sz val="1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rgb="FF0000FF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;Arial"/>
      <family val="2"/>
      <charset val="1"/>
    </font>
    <font>
      <b/>
      <sz val="10"/>
      <color rgb="FFFFFFFF"/>
      <name val="Arial"/>
      <family val="2"/>
      <charset val="1"/>
    </font>
    <font>
      <sz val="8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E8F2A1"/>
        <bgColor rgb="FFCCFFCC"/>
      </patternFill>
    </fill>
    <fill>
      <patternFill patternType="solid">
        <fgColor rgb="FFB2B2B2"/>
        <bgColor rgb="FF969696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rgb="FF1E4E79"/>
        <bgColor rgb="FF003366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shrinkToFit="1"/>
    </xf>
    <xf numFmtId="49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5" borderId="0" xfId="0" applyFill="1"/>
    <xf numFmtId="0" fontId="3" fillId="6" borderId="1" xfId="0" applyFont="1" applyFill="1" applyBorder="1" applyAlignment="1">
      <alignment horizontal="center" vertical="center" wrapText="1" shrinkToFit="1"/>
    </xf>
    <xf numFmtId="164" fontId="4" fillId="3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0" fontId="0" fillId="4" borderId="1" xfId="0" applyNumberForma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6" fontId="5" fillId="7" borderId="2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E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view="pageBreakPreview" topLeftCell="C1" zoomScaleNormal="58" workbookViewId="0">
      <selection activeCell="M13" sqref="M13"/>
    </sheetView>
  </sheetViews>
  <sheetFormatPr defaultColWidth="12.77734375" defaultRowHeight="13.2"/>
  <cols>
    <col min="1" max="1" width="13.88671875" customWidth="1"/>
    <col min="2" max="2" width="9.5546875" customWidth="1"/>
    <col min="3" max="3" width="27" customWidth="1"/>
    <col min="4" max="4" width="16.33203125" customWidth="1"/>
    <col min="5" max="5" width="16.109375" customWidth="1"/>
    <col min="6" max="6" width="15.109375" customWidth="1"/>
    <col min="7" max="7" width="17.33203125" customWidth="1"/>
    <col min="8" max="8" width="14.109375" customWidth="1"/>
    <col min="9" max="9" width="15.5546875" customWidth="1"/>
    <col min="10" max="14" width="17.44140625" customWidth="1"/>
    <col min="16" max="16" width="16.33203125" customWidth="1"/>
  </cols>
  <sheetData>
    <row r="1" spans="1:17" ht="54.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</row>
    <row r="2" spans="1:17" ht="54.15" customHeight="1">
      <c r="A2" s="2" t="s">
        <v>15</v>
      </c>
      <c r="B2" s="2">
        <v>1</v>
      </c>
      <c r="C2" s="3" t="s">
        <v>16</v>
      </c>
      <c r="D2" s="4" t="s">
        <v>17</v>
      </c>
      <c r="E2" s="5" t="s">
        <v>18</v>
      </c>
      <c r="F2" s="6" t="s">
        <v>19</v>
      </c>
      <c r="G2" s="7">
        <f>I2+K2</f>
        <v>2435519.94</v>
      </c>
      <c r="H2" s="2" t="s">
        <v>20</v>
      </c>
      <c r="I2" s="7">
        <v>2499120.3199999998</v>
      </c>
      <c r="J2" s="7" t="s">
        <v>21</v>
      </c>
      <c r="K2" s="7">
        <v>-63600.38</v>
      </c>
      <c r="L2" s="3"/>
      <c r="M2" s="7"/>
      <c r="N2" s="8">
        <f>G2-I2-M2-K2</f>
        <v>1.0913936421275139E-10</v>
      </c>
      <c r="O2" s="3">
        <v>449051</v>
      </c>
      <c r="P2" s="3" t="s">
        <v>22</v>
      </c>
      <c r="Q2" s="2" t="s">
        <v>23</v>
      </c>
    </row>
    <row r="3" spans="1:17">
      <c r="M3" t="s">
        <v>24</v>
      </c>
    </row>
    <row r="4" spans="1:17">
      <c r="A4" s="9" t="s">
        <v>25</v>
      </c>
    </row>
    <row r="5" spans="1:17">
      <c r="A5" s="17" t="s">
        <v>26</v>
      </c>
      <c r="B5" s="17"/>
      <c r="C5" s="17"/>
      <c r="D5" s="17"/>
      <c r="E5" s="17"/>
      <c r="F5" s="17"/>
      <c r="G5" s="17"/>
      <c r="H5" s="17"/>
    </row>
    <row r="6" spans="1:17">
      <c r="A6" s="17" t="s">
        <v>27</v>
      </c>
      <c r="B6" s="17"/>
      <c r="C6" s="17"/>
      <c r="D6" s="17"/>
      <c r="E6" s="17"/>
      <c r="F6" s="17"/>
      <c r="G6" s="17"/>
      <c r="H6" s="17"/>
    </row>
  </sheetData>
  <mergeCells count="2">
    <mergeCell ref="A5:H5"/>
    <mergeCell ref="A6:H6"/>
  </mergeCells>
  <pageMargins left="0.78749999999999998" right="0.78749999999999998" top="1.0631944444444399" bottom="1.0631944444444399" header="0.78749999999999998" footer="0.78749999999999998"/>
  <pageSetup paperSize="9" scale="47" orientation="landscape" useFirstPageNumber="1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8"/>
  <sheetViews>
    <sheetView tabSelected="1" view="pageBreakPreview" topLeftCell="A4" zoomScale="126" zoomScaleNormal="58" zoomScaleSheetLayoutView="126" workbookViewId="0">
      <selection activeCell="D15" sqref="D15"/>
    </sheetView>
  </sheetViews>
  <sheetFormatPr defaultColWidth="12.77734375" defaultRowHeight="13.2"/>
  <cols>
    <col min="2" max="2" width="17" customWidth="1"/>
    <col min="3" max="3" width="17.109375" customWidth="1"/>
    <col min="4" max="5" width="20.88671875" customWidth="1"/>
    <col min="6" max="6" width="21.44140625" customWidth="1"/>
    <col min="7" max="7" width="14.44140625" customWidth="1"/>
    <col min="8" max="8" width="13.33203125" customWidth="1"/>
  </cols>
  <sheetData>
    <row r="1" spans="1:10" ht="51.45" customHeight="1">
      <c r="A1" s="1" t="s">
        <v>28</v>
      </c>
      <c r="B1" s="1" t="s">
        <v>29</v>
      </c>
      <c r="C1" s="1" t="s">
        <v>30</v>
      </c>
      <c r="D1" s="1" t="s">
        <v>31</v>
      </c>
      <c r="E1" s="10" t="s">
        <v>32</v>
      </c>
      <c r="F1" s="10" t="s">
        <v>33</v>
      </c>
      <c r="G1" s="10" t="s">
        <v>0</v>
      </c>
      <c r="H1" s="10" t="s">
        <v>34</v>
      </c>
      <c r="I1" s="10" t="s">
        <v>35</v>
      </c>
      <c r="J1" s="10"/>
    </row>
    <row r="2" spans="1:10">
      <c r="A2" s="2">
        <v>210</v>
      </c>
      <c r="B2" s="5" t="s">
        <v>36</v>
      </c>
      <c r="C2" s="2" t="s">
        <v>37</v>
      </c>
      <c r="D2" s="11">
        <v>136014</v>
      </c>
      <c r="E2" s="8">
        <f>'DADOS - CONTRATO 024.2023'!G2-D2</f>
        <v>2299505.94</v>
      </c>
      <c r="F2" s="8">
        <f>'DADOS - CONTRATO 024.2023'!G2-D2</f>
        <v>2299505.94</v>
      </c>
      <c r="G2" s="12" t="str">
        <f>'DADOS - CONTRATO 024.2023'!A2</f>
        <v>25/2024</v>
      </c>
      <c r="H2" s="13">
        <f>D2/'DADOS - CONTRATO 024.2023'!$G$2</f>
        <v>5.5845980879138279E-2</v>
      </c>
      <c r="I2" s="13">
        <f>SUM($H$2:H2)</f>
        <v>5.5845980879138279E-2</v>
      </c>
      <c r="J2" s="14"/>
    </row>
    <row r="3" spans="1:10">
      <c r="A3" s="2">
        <v>228</v>
      </c>
      <c r="B3" s="5" t="s">
        <v>38</v>
      </c>
      <c r="C3" s="2" t="s">
        <v>39</v>
      </c>
      <c r="D3" s="7">
        <v>48697.05</v>
      </c>
      <c r="E3" s="8">
        <f t="shared" ref="E3:E21" si="0">E2-D3</f>
        <v>2250808.89</v>
      </c>
      <c r="F3" s="8">
        <f t="shared" ref="F3:F21" si="1">F2-D3</f>
        <v>2250808.89</v>
      </c>
      <c r="G3" s="12" t="str">
        <f t="shared" ref="G3:G13" si="2">G2</f>
        <v>25/2024</v>
      </c>
      <c r="H3" s="13">
        <f>D3/'DADOS - CONTRATO 024.2023'!$G$2</f>
        <v>1.9994519116932379E-2</v>
      </c>
      <c r="I3" s="13">
        <f>SUM($H$2:H3)</f>
        <v>7.5840499996070662E-2</v>
      </c>
    </row>
    <row r="4" spans="1:10">
      <c r="A4" s="2">
        <v>245</v>
      </c>
      <c r="B4" s="5" t="s">
        <v>40</v>
      </c>
      <c r="C4" s="2" t="s">
        <v>41</v>
      </c>
      <c r="D4" s="7">
        <v>51530.36</v>
      </c>
      <c r="E4" s="8">
        <f t="shared" si="0"/>
        <v>2199278.5300000003</v>
      </c>
      <c r="F4" s="8">
        <f t="shared" si="1"/>
        <v>2199278.5300000003</v>
      </c>
      <c r="G4" s="12" t="str">
        <f t="shared" si="2"/>
        <v>25/2024</v>
      </c>
      <c r="H4" s="13">
        <f>D4/'DADOS - CONTRATO 024.2023'!$G$2</f>
        <v>2.1157847716081521E-2</v>
      </c>
      <c r="I4" s="13">
        <f>SUM($H$2:H4)</f>
        <v>9.6998347712152183E-2</v>
      </c>
    </row>
    <row r="5" spans="1:10">
      <c r="A5" s="2">
        <v>264</v>
      </c>
      <c r="B5" s="5" t="s">
        <v>42</v>
      </c>
      <c r="C5" s="2" t="s">
        <v>43</v>
      </c>
      <c r="D5" s="7">
        <v>47380.4</v>
      </c>
      <c r="E5" s="8">
        <f t="shared" si="0"/>
        <v>2151898.1300000004</v>
      </c>
      <c r="F5" s="8">
        <f t="shared" si="1"/>
        <v>2151898.1300000004</v>
      </c>
      <c r="G5" s="12" t="str">
        <f t="shared" si="2"/>
        <v>25/2024</v>
      </c>
      <c r="H5" s="13">
        <f>D5/'DADOS - CONTRATO 024.2023'!$G$2</f>
        <v>1.9453915864880992E-2</v>
      </c>
      <c r="I5" s="13">
        <f>SUM($H$2:H5)</f>
        <v>0.11645226357703317</v>
      </c>
    </row>
    <row r="6" spans="1:10">
      <c r="A6" s="2">
        <v>269</v>
      </c>
      <c r="B6" s="5" t="s">
        <v>44</v>
      </c>
      <c r="C6" s="2" t="s">
        <v>45</v>
      </c>
      <c r="D6" s="7">
        <v>72351.67</v>
      </c>
      <c r="E6" s="8">
        <f t="shared" si="0"/>
        <v>2079546.4600000004</v>
      </c>
      <c r="F6" s="8">
        <f t="shared" si="1"/>
        <v>2079546.4600000004</v>
      </c>
      <c r="G6" s="12" t="str">
        <f t="shared" si="2"/>
        <v>25/2024</v>
      </c>
      <c r="H6" s="13">
        <f>D6/'DADOS - CONTRATO 024.2023'!$G$2</f>
        <v>2.9706868259103639E-2</v>
      </c>
      <c r="I6" s="13">
        <f>SUM($H$2:H6)</f>
        <v>0.14615913183613682</v>
      </c>
    </row>
    <row r="7" spans="1:10">
      <c r="A7" s="2">
        <v>288</v>
      </c>
      <c r="B7" s="5" t="s">
        <v>48</v>
      </c>
      <c r="C7" s="5" t="s">
        <v>49</v>
      </c>
      <c r="D7" s="7">
        <v>163313.32</v>
      </c>
      <c r="E7" s="8">
        <f t="shared" si="0"/>
        <v>1916233.1400000004</v>
      </c>
      <c r="F7" s="8">
        <f t="shared" si="1"/>
        <v>1916233.1400000004</v>
      </c>
      <c r="G7" s="12" t="str">
        <f t="shared" si="2"/>
        <v>25/2024</v>
      </c>
      <c r="H7" s="13">
        <f>D7/'DADOS - CONTRATO 024.2023'!$G$2</f>
        <v>6.7054807196528232E-2</v>
      </c>
      <c r="I7" s="13">
        <f>SUM($H$2:H7)</f>
        <v>0.21321393903266506</v>
      </c>
      <c r="J7" s="14"/>
    </row>
    <row r="8" spans="1:10">
      <c r="A8" s="2">
        <v>312</v>
      </c>
      <c r="B8" s="5" t="s">
        <v>51</v>
      </c>
      <c r="C8" s="5" t="s">
        <v>50</v>
      </c>
      <c r="D8" s="7">
        <v>124976.21</v>
      </c>
      <c r="E8" s="8">
        <f t="shared" si="0"/>
        <v>1791256.9300000004</v>
      </c>
      <c r="F8" s="8">
        <f t="shared" si="1"/>
        <v>1791256.9300000004</v>
      </c>
      <c r="G8" s="12" t="str">
        <f t="shared" si="2"/>
        <v>25/2024</v>
      </c>
      <c r="H8" s="13">
        <f>D8/'DADOS - CONTRATO 024.2023'!$G$2</f>
        <v>5.1313975282008983E-2</v>
      </c>
      <c r="I8" s="13">
        <f>SUM($H$2:H8)</f>
        <v>0.26452791431467404</v>
      </c>
    </row>
    <row r="9" spans="1:10">
      <c r="A9" s="2">
        <v>334</v>
      </c>
      <c r="B9" s="5" t="s">
        <v>52</v>
      </c>
      <c r="C9" s="5" t="s">
        <v>53</v>
      </c>
      <c r="D9" s="7">
        <v>56123.65</v>
      </c>
      <c r="E9" s="8">
        <f t="shared" si="0"/>
        <v>1735133.2800000005</v>
      </c>
      <c r="F9" s="8">
        <f t="shared" si="1"/>
        <v>1735133.2800000005</v>
      </c>
      <c r="G9" s="12" t="str">
        <f t="shared" si="2"/>
        <v>25/2024</v>
      </c>
      <c r="H9" s="13">
        <f>D9/'DADOS - CONTRATO 024.2023'!$G$2</f>
        <v>2.3043806407924545E-2</v>
      </c>
      <c r="I9" s="13">
        <f>SUM($H$2:H9)</f>
        <v>0.28757172072259857</v>
      </c>
      <c r="J9" s="14"/>
    </row>
    <row r="10" spans="1:10">
      <c r="A10" s="2">
        <v>367</v>
      </c>
      <c r="B10" s="5" t="s">
        <v>54</v>
      </c>
      <c r="C10" s="5" t="s">
        <v>55</v>
      </c>
      <c r="D10" s="7">
        <v>160059.16</v>
      </c>
      <c r="E10" s="8">
        <f t="shared" si="0"/>
        <v>1575074.1200000006</v>
      </c>
      <c r="F10" s="8">
        <f t="shared" si="1"/>
        <v>1575074.1200000006</v>
      </c>
      <c r="G10" s="12" t="str">
        <f t="shared" si="2"/>
        <v>25/2024</v>
      </c>
      <c r="H10" s="13">
        <f>D10/'DADOS - CONTRATO 024.2023'!$G$2</f>
        <v>6.5718681818716707E-2</v>
      </c>
      <c r="I10" s="13">
        <f>SUM($H$2:H10)</f>
        <v>0.35329040254131527</v>
      </c>
      <c r="J10" s="14"/>
    </row>
    <row r="11" spans="1:10">
      <c r="A11" s="2">
        <v>401</v>
      </c>
      <c r="B11" s="5" t="s">
        <v>56</v>
      </c>
      <c r="C11" s="5" t="s">
        <v>57</v>
      </c>
      <c r="D11" s="7">
        <v>113874.06</v>
      </c>
      <c r="E11" s="8">
        <f t="shared" si="0"/>
        <v>1461200.0600000005</v>
      </c>
      <c r="F11" s="8">
        <f t="shared" si="1"/>
        <v>1461200.0600000005</v>
      </c>
      <c r="G11" s="12" t="str">
        <f t="shared" si="2"/>
        <v>25/2024</v>
      </c>
      <c r="H11" s="13">
        <f>D11/'DADOS - CONTRATO 024.2023'!$G$2</f>
        <v>4.6755544115972214E-2</v>
      </c>
      <c r="I11" s="13">
        <f>SUM($H$2:H11)</f>
        <v>0.40004594665728749</v>
      </c>
    </row>
    <row r="12" spans="1:10">
      <c r="A12" s="2"/>
      <c r="B12" s="5"/>
      <c r="C12" s="2"/>
      <c r="D12" s="7"/>
      <c r="E12" s="8">
        <f t="shared" si="0"/>
        <v>1461200.0600000005</v>
      </c>
      <c r="F12" s="8">
        <f t="shared" si="1"/>
        <v>1461200.0600000005</v>
      </c>
      <c r="G12" s="12" t="str">
        <f t="shared" si="2"/>
        <v>25/2024</v>
      </c>
      <c r="H12" s="13">
        <f>D12/'DADOS - CONTRATO 024.2023'!$G$2</f>
        <v>0</v>
      </c>
      <c r="I12" s="13">
        <f>SUM($H$2:H12)</f>
        <v>0.40004594665728749</v>
      </c>
    </row>
    <row r="13" spans="1:10">
      <c r="A13" s="2"/>
      <c r="B13" s="5"/>
      <c r="C13" s="2"/>
      <c r="D13" s="7"/>
      <c r="E13" s="8">
        <f t="shared" si="0"/>
        <v>1461200.0600000005</v>
      </c>
      <c r="F13" s="8">
        <f t="shared" si="1"/>
        <v>1461200.0600000005</v>
      </c>
      <c r="G13" s="12" t="str">
        <f t="shared" si="2"/>
        <v>25/2024</v>
      </c>
      <c r="H13" s="13">
        <f>D13/'DADOS - CONTRATO 024.2023'!$G$2</f>
        <v>0</v>
      </c>
      <c r="I13" s="13">
        <f>SUM($H$2:H13)</f>
        <v>0.40004594665728749</v>
      </c>
    </row>
    <row r="14" spans="1:10">
      <c r="A14" s="2"/>
      <c r="B14" s="5"/>
      <c r="C14" s="2"/>
      <c r="D14" s="7"/>
      <c r="E14" s="8">
        <f t="shared" si="0"/>
        <v>1461200.0600000005</v>
      </c>
      <c r="F14" s="8">
        <f t="shared" si="1"/>
        <v>1461200.0600000005</v>
      </c>
      <c r="G14" s="12" t="str">
        <f>G5</f>
        <v>25/2024</v>
      </c>
      <c r="H14" s="13">
        <f>D14/'DADOS - CONTRATO 024.2023'!$G$2</f>
        <v>0</v>
      </c>
      <c r="I14" s="13">
        <f>SUM($H$2:H14)</f>
        <v>0.40004594665728749</v>
      </c>
    </row>
    <row r="15" spans="1:10">
      <c r="A15" s="2"/>
      <c r="B15" s="5"/>
      <c r="C15" s="2"/>
      <c r="D15" s="7"/>
      <c r="E15" s="8">
        <f t="shared" si="0"/>
        <v>1461200.0600000005</v>
      </c>
      <c r="F15" s="8">
        <f t="shared" si="1"/>
        <v>1461200.0600000005</v>
      </c>
      <c r="G15" s="12" t="str">
        <f t="shared" ref="G15:G21" si="3">G14</f>
        <v>25/2024</v>
      </c>
      <c r="H15" s="13">
        <f>D15/'DADOS - CONTRATO 024.2023'!$G$2</f>
        <v>0</v>
      </c>
      <c r="I15" s="13">
        <f>SUM($H$2:H15)</f>
        <v>0.40004594665728749</v>
      </c>
    </row>
    <row r="16" spans="1:10">
      <c r="A16" s="2"/>
      <c r="B16" s="5"/>
      <c r="C16" s="2"/>
      <c r="D16" s="7"/>
      <c r="E16" s="8">
        <f t="shared" si="0"/>
        <v>1461200.0600000005</v>
      </c>
      <c r="F16" s="8">
        <f t="shared" si="1"/>
        <v>1461200.0600000005</v>
      </c>
      <c r="G16" s="12" t="str">
        <f t="shared" si="3"/>
        <v>25/2024</v>
      </c>
      <c r="H16" s="13">
        <f>D16/'DADOS - CONTRATO 024.2023'!$G$2</f>
        <v>0</v>
      </c>
      <c r="I16" s="13">
        <f>SUM($H$2:H16)</f>
        <v>0.40004594665728749</v>
      </c>
    </row>
    <row r="17" spans="1:11">
      <c r="A17" s="2"/>
      <c r="B17" s="5"/>
      <c r="C17" s="2"/>
      <c r="D17" s="7"/>
      <c r="E17" s="8">
        <f t="shared" si="0"/>
        <v>1461200.0600000005</v>
      </c>
      <c r="F17" s="8">
        <f t="shared" si="1"/>
        <v>1461200.0600000005</v>
      </c>
      <c r="G17" s="12" t="str">
        <f t="shared" si="3"/>
        <v>25/2024</v>
      </c>
      <c r="H17" s="13">
        <f>D17/'DADOS - CONTRATO 024.2023'!$G$2</f>
        <v>0</v>
      </c>
      <c r="I17" s="13">
        <f>SUM($H$2:H17)</f>
        <v>0.40004594665728749</v>
      </c>
    </row>
    <row r="18" spans="1:11">
      <c r="A18" s="2"/>
      <c r="B18" s="5"/>
      <c r="C18" s="2"/>
      <c r="D18" s="7"/>
      <c r="E18" s="8">
        <f t="shared" si="0"/>
        <v>1461200.0600000005</v>
      </c>
      <c r="F18" s="8">
        <f t="shared" si="1"/>
        <v>1461200.0600000005</v>
      </c>
      <c r="G18" s="12" t="str">
        <f t="shared" si="3"/>
        <v>25/2024</v>
      </c>
      <c r="H18" s="13">
        <f>D18/'DADOS - CONTRATO 024.2023'!$G$2</f>
        <v>0</v>
      </c>
      <c r="I18" s="13">
        <f>SUM($H$2:H18)</f>
        <v>0.40004594665728749</v>
      </c>
    </row>
    <row r="19" spans="1:11">
      <c r="A19" s="2"/>
      <c r="B19" s="5"/>
      <c r="C19" s="2"/>
      <c r="D19" s="7"/>
      <c r="E19" s="8">
        <f t="shared" si="0"/>
        <v>1461200.0600000005</v>
      </c>
      <c r="F19" s="8">
        <f t="shared" si="1"/>
        <v>1461200.0600000005</v>
      </c>
      <c r="G19" s="12" t="str">
        <f t="shared" si="3"/>
        <v>25/2024</v>
      </c>
      <c r="H19" s="13">
        <f>D19/'DADOS - CONTRATO 024.2023'!$G$2</f>
        <v>0</v>
      </c>
      <c r="I19" s="13">
        <f>SUM($H$2:H19)</f>
        <v>0.40004594665728749</v>
      </c>
    </row>
    <row r="20" spans="1:11">
      <c r="A20" s="2"/>
      <c r="B20" s="5"/>
      <c r="C20" s="2"/>
      <c r="D20" s="7"/>
      <c r="E20" s="8">
        <f t="shared" si="0"/>
        <v>1461200.0600000005</v>
      </c>
      <c r="F20" s="8">
        <f t="shared" si="1"/>
        <v>1461200.0600000005</v>
      </c>
      <c r="G20" s="12" t="str">
        <f t="shared" si="3"/>
        <v>25/2024</v>
      </c>
      <c r="H20" s="13">
        <f>D20/'DADOS - CONTRATO 024.2023'!$G$2</f>
        <v>0</v>
      </c>
      <c r="I20" s="13">
        <f>SUM($H$2:H20)</f>
        <v>0.40004594665728749</v>
      </c>
    </row>
    <row r="21" spans="1:11">
      <c r="A21" s="2"/>
      <c r="B21" s="5"/>
      <c r="C21" s="2"/>
      <c r="D21" s="7"/>
      <c r="E21" s="8">
        <f t="shared" si="0"/>
        <v>1461200.0600000005</v>
      </c>
      <c r="F21" s="8">
        <f t="shared" si="1"/>
        <v>1461200.0600000005</v>
      </c>
      <c r="G21" s="12" t="str">
        <f t="shared" si="3"/>
        <v>25/2024</v>
      </c>
      <c r="H21" s="13">
        <f>D21/'DADOS - CONTRATO 024.2023'!$G$2</f>
        <v>0</v>
      </c>
      <c r="I21" s="13">
        <f>SUM($H$2:H21)</f>
        <v>0.40004594665728749</v>
      </c>
    </row>
    <row r="22" spans="1:11">
      <c r="D22" s="15"/>
    </row>
    <row r="23" spans="1:11">
      <c r="A23" s="18" t="s">
        <v>46</v>
      </c>
      <c r="B23" s="18"/>
    </row>
    <row r="24" spans="1:11">
      <c r="A24" s="19" t="s">
        <v>47</v>
      </c>
      <c r="B24" s="19"/>
      <c r="D24" s="15"/>
      <c r="K24" s="16">
        <v>2264861.46</v>
      </c>
    </row>
    <row r="25" spans="1:11">
      <c r="G25" s="15"/>
      <c r="K25">
        <v>2264945.7999999998</v>
      </c>
    </row>
    <row r="26" spans="1:11">
      <c r="A26" s="9" t="s">
        <v>25</v>
      </c>
      <c r="J26">
        <v>234174.51</v>
      </c>
      <c r="K26" s="15">
        <f>K25-E4</f>
        <v>65667.269999999553</v>
      </c>
    </row>
    <row r="27" spans="1:11">
      <c r="A27" s="17" t="s">
        <v>26</v>
      </c>
      <c r="B27" s="17"/>
      <c r="C27" s="17"/>
      <c r="D27" s="17"/>
      <c r="E27" s="17"/>
      <c r="F27" s="17"/>
      <c r="G27" s="17"/>
      <c r="J27">
        <v>51530.36</v>
      </c>
      <c r="K27" s="15">
        <f>K24-E4</f>
        <v>65582.929999999702</v>
      </c>
    </row>
    <row r="28" spans="1:11">
      <c r="A28" s="17" t="s">
        <v>27</v>
      </c>
      <c r="B28" s="17"/>
      <c r="C28" s="17"/>
      <c r="D28" s="17"/>
      <c r="E28" s="17"/>
      <c r="F28" s="17"/>
      <c r="G28" s="17"/>
      <c r="J28">
        <f>J27-J26</f>
        <v>-182644.15000000002</v>
      </c>
    </row>
  </sheetData>
  <mergeCells count="4">
    <mergeCell ref="A23:B23"/>
    <mergeCell ref="A24:B24"/>
    <mergeCell ref="A27:G27"/>
    <mergeCell ref="A28:G28"/>
  </mergeCells>
  <phoneticPr fontId="6" type="noConversion"/>
  <pageMargins left="0.78749999999999998" right="0.78749999999999998" top="1.0631944444444399" bottom="1.0631944444444399" header="0.78749999999999998" footer="0.78749999999999998"/>
  <pageSetup paperSize="9" orientation="landscape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8234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DADOS - CONTRATO 024.2023</vt:lpstr>
      <vt:lpstr>ACOMPANHAMENTO DE PAGAMENTOS</vt:lpstr>
      <vt:lpstr>'ACOMPANHAMENTO DE PAGAMENTOS'!Area_de_impressao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caio roberto monteiro neves</dc:creator>
  <dc:description/>
  <cp:lastModifiedBy>Bruno Henrique</cp:lastModifiedBy>
  <cp:revision>113</cp:revision>
  <cp:lastPrinted>2025-12-11T10:28:51Z</cp:lastPrinted>
  <dcterms:created xsi:type="dcterms:W3CDTF">2020-09-22T09:35:46Z</dcterms:created>
  <dcterms:modified xsi:type="dcterms:W3CDTF">2026-02-10T12:27:06Z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